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02"/>
  <workbookPr filterPrivacy="1"/>
  <xr:revisionPtr revIDLastSave="0" documentId="8_{91D3E2B2-09FA-4E00-A2A0-8B78E2F3B90E}" xr6:coauthVersionLast="47" xr6:coauthVersionMax="47" xr10:uidLastSave="{00000000-0000-0000-0000-000000000000}"/>
  <workbookProtection workbookAlgorithmName="SHA-512" workbookHashValue="A79+bXxCKZIU3YZLkHj5KDVYSoBYUTac8v3bCHBbLWaLepo+z65WQpdYcjWqs4ySQvMwh4SZ9ZAcp77i2JPHxw==" workbookSaltValue="4veKD31vYymzoG2tZ+ovWw==" workbookSpinCount="100000" lockStructure="1"/>
  <bookViews>
    <workbookView xWindow="28690" yWindow="-110" windowWidth="38620" windowHeight="21100" xr2:uid="{00000000-000D-0000-FFFF-FFFF00000000}"/>
  </bookViews>
  <sheets>
    <sheet name="Tarifrechner" sheetId="5" r:id="rId1"/>
  </sheets>
  <externalReferences>
    <externalReference r:id="rId2"/>
    <externalReference r:id="rId3"/>
  </externalReferences>
  <definedNames>
    <definedName name="df_2000">#REF!</definedName>
    <definedName name="df_2000_v2">#REF!</definedName>
    <definedName name="df_2000_v3">#REF!</definedName>
    <definedName name="_xlnm.Print_Area" localSheetId="0">Tarifrechner!$A$1:$Q$28</definedName>
    <definedName name="tab_verbrauch">[1]verbrauch_2016_ak_kau!$A$9:$Z$7928</definedName>
    <definedName name="tab_vertragsdaten">[2]!Tabelle2[#Data]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5" l="1"/>
  <c r="E6" i="5" s="1"/>
  <c r="L6" i="5" s="1"/>
  <c r="J14" i="5"/>
  <c r="N8" i="5"/>
  <c r="M8" i="5"/>
  <c r="L8" i="5"/>
  <c r="M6" i="5" l="1"/>
  <c r="N6" i="5"/>
  <c r="N7" i="5" l="1"/>
  <c r="N10" i="5"/>
  <c r="M10" i="5"/>
  <c r="M7" i="5"/>
  <c r="O8" i="5"/>
  <c r="L10" i="5"/>
  <c r="O10" i="5" l="1"/>
  <c r="O6" i="5"/>
</calcChain>
</file>

<file path=xl/sharedStrings.xml><?xml version="1.0" encoding="utf-8"?>
<sst xmlns="http://schemas.openxmlformats.org/spreadsheetml/2006/main" count="51" uniqueCount="38">
  <si>
    <t>Umrechnung von Tarifmodell 2022 auf Tarifmodell 2027</t>
  </si>
  <si>
    <r>
      <t>Tarifmodell 2000</t>
    </r>
    <r>
      <rPr>
        <vertAlign val="superscript"/>
        <sz val="12"/>
        <color theme="0"/>
        <rFont val="Calibri"/>
        <family val="2"/>
        <scheme val="minor"/>
      </rPr>
      <t>2</t>
    </r>
  </si>
  <si>
    <r>
      <t>Tarifmodell 2022</t>
    </r>
    <r>
      <rPr>
        <vertAlign val="superscript"/>
        <sz val="12"/>
        <color theme="1"/>
        <rFont val="Calibri"/>
        <family val="2"/>
        <scheme val="minor"/>
      </rPr>
      <t>2</t>
    </r>
  </si>
  <si>
    <r>
      <t>Tarifmodell 2027</t>
    </r>
    <r>
      <rPr>
        <vertAlign val="superscript"/>
        <sz val="14"/>
        <color theme="1"/>
        <rFont val="Calibri"/>
        <family val="2"/>
        <scheme val="minor"/>
      </rPr>
      <t>3</t>
    </r>
  </si>
  <si>
    <t>%-Veränderung 
Tarif 2027 zu 2022</t>
  </si>
  <si>
    <t>Ihre Spezifikationen</t>
  </si>
  <si>
    <t>Jährlicher Verbrauch:</t>
  </si>
  <si>
    <r>
      <t>MWh</t>
    </r>
    <r>
      <rPr>
        <vertAlign val="superscript"/>
        <sz val="12"/>
        <color theme="1"/>
        <rFont val="Calibri"/>
        <family val="2"/>
        <scheme val="minor"/>
      </rPr>
      <t>1</t>
    </r>
  </si>
  <si>
    <t xml:space="preserve"> -&gt;</t>
  </si>
  <si>
    <t>Arbeitspreis (P1)</t>
  </si>
  <si>
    <t>Rücklauftemperatur:</t>
  </si>
  <si>
    <t>°</t>
  </si>
  <si>
    <t xml:space="preserve"> darin enthaltener Rücklauftemperaturzuschlag</t>
  </si>
  <si>
    <t>Abonnierte Leistung:</t>
  </si>
  <si>
    <t>kW</t>
  </si>
  <si>
    <t>Leistungspreis (P2)</t>
  </si>
  <si>
    <t>jährliche Wärmekosten</t>
  </si>
  <si>
    <t>Basis für die Wärmebzugsmenge sind 1800 Volllaststunden:</t>
  </si>
  <si>
    <t>MWh</t>
  </si>
  <si>
    <r>
      <t xml:space="preserve">Übersicht der Tarifinformationen: </t>
    </r>
    <r>
      <rPr>
        <i/>
        <sz val="11"/>
        <color theme="1"/>
        <rFont val="Calibri"/>
        <family val="2"/>
        <scheme val="minor"/>
      </rPr>
      <t>Verbindlich ist das jeweilige Tarifblatt</t>
    </r>
  </si>
  <si>
    <t>Tarifmodell 2022</t>
  </si>
  <si>
    <t>Tarifmodell 2027</t>
  </si>
  <si>
    <t>65.-/MWh *Teuerungsindex*Rücklauftemperaturzuschlag</t>
  </si>
  <si>
    <t>2027: 35.-/MWh* Teuerungsfaktor*Rücklauftemperaturzuschlag</t>
  </si>
  <si>
    <t>Leistungspreis = (Pauschale + Preis für ab. Leistung)*Teuerungsfaktor</t>
  </si>
  <si>
    <t>Pauschale</t>
  </si>
  <si>
    <t>900.-</t>
  </si>
  <si>
    <t>Preis für ab. Leistung</t>
  </si>
  <si>
    <t>0-250kw = CHF 42.-/kw</t>
  </si>
  <si>
    <t>0-250kW = CHF 145.-/kW</t>
  </si>
  <si>
    <t>+</t>
  </si>
  <si>
    <t>250-5000kw = CHF 17.-/kw</t>
  </si>
  <si>
    <t>&gt;250kW = CHF 105.-/kW</t>
  </si>
  <si>
    <t>&gt;5000kw = CHF 9.-/kw</t>
  </si>
  <si>
    <t>Teuerungsfaktor 2025</t>
  </si>
  <si>
    <t>Teuerungsfaktor 2027:</t>
  </si>
  <si>
    <t>Arbeitspreis:</t>
  </si>
  <si>
    <t>Leistungspreis: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</si>
</sst>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 * #,##0.00_ ;_ * \-#,##0.00_ ;_ * &quot;-&quot;??_ ;_ @_ "/>
    <numFmt numFmtId="165" formatCode="&quot;CHF&quot;\ #,##0.00"/>
  </numFmts>
  <fonts count="22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vertAlign val="superscript"/>
      <sz val="12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9" fontId="2" fillId="0" borderId="0" applyFont="0" applyFill="0" applyBorder="0" applyAlignment="0" applyProtection="0"/>
    <xf numFmtId="0" fontId="1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7" fillId="0" borderId="0" applyNumberFormat="0" applyFill="0" applyBorder="0" applyAlignment="0" applyProtection="0"/>
  </cellStyleXfs>
  <cellXfs count="46">
    <xf numFmtId="0" fontId="0" fillId="0" borderId="0" xfId="0"/>
    <xf numFmtId="0" fontId="6" fillId="3" borderId="1" xfId="0" applyFont="1" applyFill="1" applyBorder="1" applyProtection="1">
      <protection locked="0"/>
    </xf>
    <xf numFmtId="0" fontId="6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6" fillId="2" borderId="0" xfId="0" applyFont="1" applyFill="1" applyAlignment="1" applyProtection="1">
      <alignment horizontal="right"/>
      <protection hidden="1"/>
    </xf>
    <xf numFmtId="165" fontId="6" fillId="2" borderId="0" xfId="0" applyNumberFormat="1" applyFont="1" applyFill="1" applyProtection="1">
      <protection hidden="1"/>
    </xf>
    <xf numFmtId="9" fontId="6" fillId="0" borderId="0" xfId="1" applyFont="1" applyProtection="1">
      <protection hidden="1"/>
    </xf>
    <xf numFmtId="0" fontId="0" fillId="0" borderId="0" xfId="0" applyProtection="1">
      <protection hidden="1"/>
    </xf>
    <xf numFmtId="0" fontId="15" fillId="0" borderId="0" xfId="0" applyFont="1" applyProtection="1">
      <protection hidden="1"/>
    </xf>
    <xf numFmtId="0" fontId="15" fillId="2" borderId="0" xfId="0" applyFont="1" applyFill="1" applyAlignment="1" applyProtection="1">
      <alignment horizontal="right"/>
      <protection hidden="1"/>
    </xf>
    <xf numFmtId="9" fontId="11" fillId="2" borderId="0" xfId="1" applyFont="1" applyFill="1" applyProtection="1">
      <protection hidden="1"/>
    </xf>
    <xf numFmtId="0" fontId="9" fillId="2" borderId="0" xfId="0" applyFont="1" applyFill="1" applyProtection="1">
      <protection hidden="1"/>
    </xf>
    <xf numFmtId="3" fontId="11" fillId="2" borderId="0" xfId="0" applyNumberFormat="1" applyFont="1" applyFill="1" applyProtection="1">
      <protection hidden="1"/>
    </xf>
    <xf numFmtId="0" fontId="11" fillId="2" borderId="0" xfId="0" applyFont="1" applyFill="1" applyProtection="1">
      <protection hidden="1"/>
    </xf>
    <xf numFmtId="0" fontId="12" fillId="2" borderId="0" xfId="0" applyFont="1" applyFill="1" applyProtection="1">
      <protection hidden="1"/>
    </xf>
    <xf numFmtId="0" fontId="13" fillId="2" borderId="3" xfId="0" applyFont="1" applyFill="1" applyBorder="1" applyProtection="1">
      <protection hidden="1"/>
    </xf>
    <xf numFmtId="0" fontId="13" fillId="2" borderId="0" xfId="0" applyFont="1" applyFill="1" applyProtection="1">
      <protection hidden="1"/>
    </xf>
    <xf numFmtId="0" fontId="13" fillId="2" borderId="0" xfId="0" applyFont="1" applyFill="1" applyAlignment="1" applyProtection="1">
      <alignment vertical="center"/>
      <protection hidden="1"/>
    </xf>
    <xf numFmtId="0" fontId="13" fillId="2" borderId="0" xfId="0" applyFont="1" applyFill="1" applyAlignment="1" applyProtection="1">
      <alignment horizontal="right"/>
      <protection hidden="1"/>
    </xf>
    <xf numFmtId="0" fontId="14" fillId="2" borderId="0" xfId="7" applyFont="1" applyFill="1" applyProtection="1">
      <protection hidden="1"/>
    </xf>
    <xf numFmtId="2" fontId="13" fillId="2" borderId="0" xfId="0" applyNumberFormat="1" applyFont="1" applyFill="1" applyProtection="1">
      <protection hidden="1"/>
    </xf>
    <xf numFmtId="9" fontId="13" fillId="2" borderId="0" xfId="0" applyNumberFormat="1" applyFont="1" applyFill="1" applyProtection="1">
      <protection hidden="1"/>
    </xf>
    <xf numFmtId="0" fontId="7" fillId="2" borderId="0" xfId="7" applyFill="1" applyProtection="1">
      <protection hidden="1"/>
    </xf>
    <xf numFmtId="9" fontId="0" fillId="2" borderId="0" xfId="0" applyNumberFormat="1" applyFill="1" applyProtection="1">
      <protection hidden="1"/>
    </xf>
    <xf numFmtId="0" fontId="6" fillId="2" borderId="0" xfId="0" applyFont="1" applyFill="1" applyAlignment="1" applyProtection="1">
      <alignment horizontal="center"/>
      <protection hidden="1"/>
    </xf>
    <xf numFmtId="165" fontId="6" fillId="2" borderId="3" xfId="0" applyNumberFormat="1" applyFont="1" applyFill="1" applyBorder="1" applyProtection="1">
      <protection hidden="1"/>
    </xf>
    <xf numFmtId="9" fontId="6" fillId="2" borderId="3" xfId="1" applyFont="1" applyFill="1" applyBorder="1" applyProtection="1">
      <protection hidden="1"/>
    </xf>
    <xf numFmtId="0" fontId="6" fillId="2" borderId="2" xfId="0" applyFont="1" applyFill="1" applyBorder="1" applyProtection="1">
      <protection hidden="1"/>
    </xf>
    <xf numFmtId="0" fontId="6" fillId="2" borderId="0" xfId="0" applyFont="1" applyFill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vertical="top"/>
      <protection hidden="1"/>
    </xf>
    <xf numFmtId="0" fontId="5" fillId="2" borderId="0" xfId="0" applyFont="1" applyFill="1" applyProtection="1">
      <protection hidden="1"/>
    </xf>
    <xf numFmtId="165" fontId="5" fillId="2" borderId="0" xfId="0" applyNumberFormat="1" applyFont="1" applyFill="1" applyProtection="1">
      <protection hidden="1"/>
    </xf>
    <xf numFmtId="9" fontId="6" fillId="2" borderId="0" xfId="1" applyFont="1" applyFill="1" applyProtection="1">
      <protection hidden="1"/>
    </xf>
    <xf numFmtId="0" fontId="6" fillId="2" borderId="0" xfId="0" applyFont="1" applyFill="1" applyAlignment="1" applyProtection="1">
      <alignment vertical="top"/>
      <protection hidden="1"/>
    </xf>
    <xf numFmtId="0" fontId="3" fillId="2" borderId="0" xfId="0" applyFont="1" applyFill="1" applyProtection="1">
      <protection hidden="1"/>
    </xf>
    <xf numFmtId="0" fontId="6" fillId="0" borderId="0" xfId="0" applyFont="1" applyProtection="1">
      <protection hidden="1"/>
    </xf>
    <xf numFmtId="165" fontId="15" fillId="2" borderId="0" xfId="0" applyNumberFormat="1" applyFont="1" applyFill="1" applyProtection="1">
      <protection hidden="1"/>
    </xf>
    <xf numFmtId="3" fontId="6" fillId="3" borderId="1" xfId="0" applyNumberFormat="1" applyFont="1" applyFill="1" applyBorder="1" applyProtection="1">
      <protection locked="0"/>
    </xf>
    <xf numFmtId="0" fontId="16" fillId="2" borderId="0" xfId="0" applyFont="1" applyFill="1" applyProtection="1">
      <protection hidden="1"/>
    </xf>
    <xf numFmtId="3" fontId="17" fillId="2" borderId="0" xfId="0" applyNumberFormat="1" applyFont="1" applyFill="1" applyProtection="1">
      <protection hidden="1"/>
    </xf>
    <xf numFmtId="165" fontId="21" fillId="0" borderId="0" xfId="0" applyNumberFormat="1" applyFont="1" applyProtection="1">
      <protection hidden="1"/>
    </xf>
    <xf numFmtId="0" fontId="18" fillId="2" borderId="0" xfId="0" applyFont="1" applyFill="1" applyAlignment="1" applyProtection="1">
      <alignment horizontal="right"/>
      <protection hidden="1"/>
    </xf>
    <xf numFmtId="0" fontId="18" fillId="2" borderId="0" xfId="0" applyFont="1" applyFill="1" applyProtection="1">
      <protection hidden="1"/>
    </xf>
    <xf numFmtId="165" fontId="18" fillId="2" borderId="0" xfId="0" applyNumberFormat="1" applyFont="1" applyFill="1" applyProtection="1">
      <protection hidden="1"/>
    </xf>
    <xf numFmtId="165" fontId="20" fillId="2" borderId="0" xfId="0" applyNumberFormat="1" applyFont="1" applyFill="1" applyProtection="1">
      <protection hidden="1"/>
    </xf>
    <xf numFmtId="0" fontId="6" fillId="2" borderId="0" xfId="0" applyFont="1" applyFill="1" applyAlignment="1" applyProtection="1">
      <alignment vertical="top" wrapText="1"/>
      <protection hidden="1"/>
    </xf>
  </cellXfs>
  <cellStyles count="8">
    <cellStyle name="Komma 2" xfId="4" xr:uid="{00000000-0005-0000-0000-000000000000}"/>
    <cellStyle name="Link" xfId="7" builtinId="8"/>
    <cellStyle name="Prozent" xfId="1" builtinId="5"/>
    <cellStyle name="Standard" xfId="0" builtinId="0"/>
    <cellStyle name="Standard 2" xfId="2" xr:uid="{00000000-0005-0000-0000-000004000000}"/>
    <cellStyle name="Standard 2 2" xfId="6" xr:uid="{00000000-0005-0000-0000-000005000000}"/>
    <cellStyle name="Standard 3 2" xfId="3" xr:uid="{00000000-0005-0000-0000-000006000000}"/>
    <cellStyle name="Standard 4 2" xfId="5" xr:uid="{00000000-0005-0000-0000-000007000000}"/>
  </cellStyles>
  <dxfs count="0"/>
  <tableStyles count="1" defaultTableStyle="TableStyleMedium2" defaultPivotStyle="PivotStyleLight16">
    <tableStyle name="Invisible" pivot="0" table="0" count="0" xr9:uid="{D3D52184-64B9-4695-A4E9-0B4E55D0F50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561148</xdr:colOff>
      <xdr:row>5</xdr:row>
      <xdr:rowOff>9525</xdr:rowOff>
    </xdr:from>
    <xdr:to>
      <xdr:col>6</xdr:col>
      <xdr:colOff>33960</xdr:colOff>
      <xdr:row>6</xdr:row>
      <xdr:rowOff>190500</xdr:rowOff>
    </xdr:to>
    <xdr:sp macro="" textlink="">
      <xdr:nvSpPr>
        <xdr:cNvPr id="3" name="Geschweifte Klammer rechts 2">
          <a:extLst>
            <a:ext uri="{FF2B5EF4-FFF2-40B4-BE49-F238E27FC236}">
              <a16:creationId xmlns:a16="http://schemas.microsoft.com/office/drawing/2014/main" id="{5C60DBBB-9206-461D-95D4-6D63A9A191F8}"/>
            </a:ext>
          </a:extLst>
        </xdr:cNvPr>
        <xdr:cNvSpPr/>
      </xdr:nvSpPr>
      <xdr:spPr>
        <a:xfrm>
          <a:off x="3633996" y="1251916"/>
          <a:ext cx="85725" cy="412888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5</xdr:col>
      <xdr:colOff>570674</xdr:colOff>
      <xdr:row>7</xdr:row>
      <xdr:rowOff>0</xdr:rowOff>
    </xdr:from>
    <xdr:to>
      <xdr:col>6</xdr:col>
      <xdr:colOff>3480</xdr:colOff>
      <xdr:row>8</xdr:row>
      <xdr:rowOff>9525</xdr:rowOff>
    </xdr:to>
    <xdr:sp macro="" textlink="">
      <xdr:nvSpPr>
        <xdr:cNvPr id="4" name="Geschweifte Klammer rechts 3">
          <a:extLst>
            <a:ext uri="{FF2B5EF4-FFF2-40B4-BE49-F238E27FC236}">
              <a16:creationId xmlns:a16="http://schemas.microsoft.com/office/drawing/2014/main" id="{0D95EC24-95B6-42EB-815F-0F6D89A283B6}"/>
            </a:ext>
          </a:extLst>
        </xdr:cNvPr>
        <xdr:cNvSpPr/>
      </xdr:nvSpPr>
      <xdr:spPr>
        <a:xfrm>
          <a:off x="3643522" y="1673087"/>
          <a:ext cx="45719" cy="208308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en/FW/3_F_u_S/33_Kunden/03_ABC_Analyse_Lorenzkurve/2016_Export_ERIS_Verbraeuche_und_Vertragsdate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en/Contr/04_MLFP/MLFP_2017/FW/201702_Finanzplanung/V10/K&#252;ndigungstermine/20170807_K&#252;ndigungstermin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brauch"/>
      <sheetName val="Vertragsdaten"/>
      <sheetName val="verbrauch_2016_ak_kau"/>
      <sheetName val="v_daten_ak_kau_master"/>
      <sheetName val="pt_vertragslaufzeit"/>
      <sheetName val="PivotVerbrauch"/>
      <sheetName val="Station_Verbrauch_FAdresse"/>
      <sheetName val="Tabel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msatz_aus_Waerme"/>
      <sheetName val="Vertragsdaten"/>
      <sheetName val="Pivot_ERIS"/>
      <sheetName val="Verbrauch"/>
      <sheetName val="Vertragsdaten_ZH-West"/>
      <sheetName val="Vertragsdaten_ZH_HSQ"/>
      <sheetName val="Vertragsdaten_Wallisellen"/>
      <sheetName val="Vertragsdaten_ZH-Nord"/>
      <sheetName val="Vertragsdaten_Opfikon"/>
      <sheetName val="v_daten_ak_kau_master"/>
      <sheetName val="Vorlagen"/>
      <sheetName val="Delta_"/>
      <sheetName val="Iwan"/>
      <sheetName val="Wirtschaftlichkeit"/>
      <sheetName val="Pivot_Iwan"/>
      <sheetName val="20170807_Kündigungstermi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C062E-9CC5-4D7C-8116-3BB34F801D73}">
  <dimension ref="A1:U40"/>
  <sheetViews>
    <sheetView tabSelected="1" zoomScale="130" zoomScaleNormal="130" workbookViewId="0">
      <selection activeCell="E8" activeCellId="2" sqref="E6 E7 E8"/>
    </sheetView>
  </sheetViews>
  <sheetFormatPr defaultColWidth="9.140625" defaultRowHeight="14.45"/>
  <cols>
    <col min="1" max="1" width="3.85546875" style="7" bestFit="1" customWidth="1"/>
    <col min="2" max="2" width="9.140625" style="7"/>
    <col min="3" max="3" width="23.5703125" style="7" customWidth="1"/>
    <col min="4" max="4" width="1.85546875" style="7" customWidth="1"/>
    <col min="5" max="5" width="20.85546875" style="7" bestFit="1" customWidth="1"/>
    <col min="6" max="6" width="9.140625" style="7"/>
    <col min="7" max="7" width="10.140625" style="7" bestFit="1" customWidth="1"/>
    <col min="8" max="8" width="30.7109375" style="7" customWidth="1"/>
    <col min="9" max="9" width="19.85546875" style="7" customWidth="1"/>
    <col min="10" max="10" width="12.85546875" style="7" customWidth="1"/>
    <col min="11" max="11" width="7.85546875" style="7" customWidth="1"/>
    <col min="12" max="12" width="5.85546875" style="7" customWidth="1"/>
    <col min="13" max="13" width="20.42578125" style="7" bestFit="1" customWidth="1"/>
    <col min="14" max="14" width="19.42578125" style="7" customWidth="1"/>
    <col min="15" max="15" width="18.28515625" style="7" bestFit="1" customWidth="1"/>
    <col min="16" max="16" width="19.7109375" style="7" bestFit="1" customWidth="1"/>
    <col min="17" max="17" width="6.42578125" style="7" customWidth="1"/>
    <col min="18" max="18" width="9.42578125" style="7" customWidth="1"/>
    <col min="19" max="19" width="15.42578125" style="7" customWidth="1"/>
    <col min="20" max="20" width="10.42578125" style="7" customWidth="1"/>
    <col min="21" max="21" width="16.42578125" style="7" customWidth="1"/>
    <col min="22" max="22" width="9.28515625" style="7" customWidth="1"/>
    <col min="23" max="23" width="16" style="7" customWidth="1"/>
    <col min="24" max="24" width="12.85546875" style="7" customWidth="1"/>
    <col min="25" max="25" width="10.42578125" style="7" bestFit="1" customWidth="1"/>
    <col min="26" max="26" width="19.85546875" style="7" customWidth="1"/>
    <col min="27" max="27" width="11.42578125" style="7" customWidth="1"/>
    <col min="28" max="28" width="9.42578125" style="7" customWidth="1"/>
    <col min="29" max="29" width="20.42578125" style="7" customWidth="1"/>
    <col min="30" max="30" width="17.140625" style="7" customWidth="1"/>
    <col min="31" max="16384" width="9.140625" style="7"/>
  </cols>
  <sheetData>
    <row r="1" spans="1:21" ht="19.5">
      <c r="A1" s="34"/>
      <c r="B1" s="34" t="s">
        <v>0</v>
      </c>
      <c r="C1" s="34"/>
      <c r="D1" s="34"/>
      <c r="E1" s="34"/>
      <c r="F1" s="34"/>
      <c r="G1" s="34"/>
      <c r="H1" s="34"/>
      <c r="I1" s="34"/>
      <c r="J1" s="34"/>
      <c r="K1" s="3"/>
      <c r="L1" s="3"/>
      <c r="M1" s="3"/>
      <c r="N1" s="3"/>
      <c r="O1" s="3"/>
      <c r="P1" s="2"/>
      <c r="Q1" s="2"/>
      <c r="R1" s="2"/>
      <c r="S1" s="2"/>
      <c r="T1" s="2"/>
      <c r="U1" s="2"/>
    </row>
    <row r="2" spans="1:21" ht="15.6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</row>
    <row r="3" spans="1:21" ht="30.9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42" t="s">
        <v>1</v>
      </c>
      <c r="M3" s="33" t="s">
        <v>2</v>
      </c>
      <c r="N3" s="33" t="s">
        <v>3</v>
      </c>
      <c r="O3" s="45" t="s">
        <v>4</v>
      </c>
      <c r="P3" s="2"/>
      <c r="Q3" s="2"/>
      <c r="R3" s="2"/>
      <c r="S3" s="2"/>
      <c r="T3" s="2"/>
      <c r="U3" s="2"/>
    </row>
    <row r="4" spans="1:21" ht="15.6">
      <c r="A4" s="2"/>
      <c r="B4" s="2" t="s">
        <v>5</v>
      </c>
      <c r="C4" s="2"/>
      <c r="D4" s="2"/>
      <c r="E4" s="2"/>
      <c r="F4" s="2"/>
      <c r="G4" s="2"/>
      <c r="H4" s="2"/>
      <c r="I4" s="2"/>
      <c r="J4" s="2"/>
      <c r="K4" s="2"/>
      <c r="L4" s="42"/>
      <c r="M4" s="2"/>
      <c r="N4" s="2"/>
      <c r="O4" s="2"/>
      <c r="P4" s="2"/>
      <c r="Q4" s="2"/>
      <c r="R4" s="2"/>
      <c r="S4" s="2"/>
      <c r="T4" s="2"/>
      <c r="U4" s="2"/>
    </row>
    <row r="5" spans="1:21" ht="15.6">
      <c r="A5" s="2"/>
      <c r="B5" s="2"/>
      <c r="C5" s="2"/>
      <c r="D5" s="2"/>
      <c r="E5" s="2"/>
      <c r="F5" s="2"/>
      <c r="G5" s="35"/>
      <c r="H5" s="2"/>
      <c r="I5" s="2"/>
      <c r="J5" s="2"/>
      <c r="K5" s="2"/>
      <c r="L5" s="42"/>
      <c r="M5" s="2"/>
      <c r="N5" s="2"/>
      <c r="O5" s="2"/>
      <c r="P5" s="2"/>
      <c r="Q5" s="2"/>
      <c r="R5" s="2"/>
      <c r="S5" s="2"/>
      <c r="T5" s="2"/>
      <c r="U5" s="2"/>
    </row>
    <row r="6" spans="1:21" ht="17.45">
      <c r="A6" s="2"/>
      <c r="B6" s="2" t="s">
        <v>6</v>
      </c>
      <c r="C6" s="2"/>
      <c r="D6" s="2"/>
      <c r="E6" s="37">
        <f>G13</f>
        <v>180</v>
      </c>
      <c r="F6" s="27" t="s">
        <v>7</v>
      </c>
      <c r="G6" s="28" t="s">
        <v>8</v>
      </c>
      <c r="H6" s="33" t="s">
        <v>9</v>
      </c>
      <c r="I6" s="33"/>
      <c r="J6" s="2"/>
      <c r="K6" s="2"/>
      <c r="L6" s="43">
        <f>ROUND(E6*72.25,0)</f>
        <v>13005</v>
      </c>
      <c r="M6" s="5">
        <f>(ROUND($E$6*65,0)+IF(($E$7-50)&lt;0,0,IF(($E$7-50)&gt;20,20*($E$6*65)*0.01,($E$7-50)*($E$6*65)*0.01)))*E31</f>
        <v>14508</v>
      </c>
      <c r="N6" s="5">
        <f>(E6*35+IF(($E$7-50)&lt;0,0,IF(($E$7-50)&gt;20,20*($E$6*35)*0.01,($E$7-50)*($E$6*35)*0.01)))*I31</f>
        <v>6300</v>
      </c>
      <c r="O6" s="32">
        <f>(SUM(N6-M6)/M6)</f>
        <v>-0.56575682382133996</v>
      </c>
      <c r="P6" s="2"/>
      <c r="Q6" s="2"/>
      <c r="R6" s="2"/>
      <c r="S6" s="2"/>
      <c r="T6" s="2"/>
      <c r="U6" s="2"/>
    </row>
    <row r="7" spans="1:21" ht="15.6">
      <c r="A7" s="2"/>
      <c r="B7" s="2" t="s">
        <v>10</v>
      </c>
      <c r="C7" s="2"/>
      <c r="D7" s="2"/>
      <c r="E7" s="37">
        <v>50</v>
      </c>
      <c r="F7" s="27" t="s">
        <v>11</v>
      </c>
      <c r="G7" s="28"/>
      <c r="H7" s="29" t="s">
        <v>12</v>
      </c>
      <c r="I7" s="29"/>
      <c r="J7" s="30"/>
      <c r="K7" s="30"/>
      <c r="L7" s="44"/>
      <c r="M7" s="31">
        <f>IF((E7-50)&lt;0,0,IF((E7-50)&gt;20,20*(E6*65)*0.01,(E7-50)*(E6*65)*0.01))</f>
        <v>0</v>
      </c>
      <c r="N7" s="31">
        <f>IF((E7-50)&lt;0,0,IF((E7-50)&gt;20,20*(E6*35)*0.01,(E7-50)*(E6*35)*0.01))</f>
        <v>0</v>
      </c>
      <c r="O7" s="32"/>
      <c r="P7" s="2"/>
      <c r="Q7" s="2"/>
      <c r="R7" s="2"/>
      <c r="S7" s="2"/>
      <c r="T7" s="2"/>
      <c r="U7" s="2"/>
    </row>
    <row r="8" spans="1:21" ht="15.6">
      <c r="A8" s="2"/>
      <c r="B8" s="2" t="s">
        <v>13</v>
      </c>
      <c r="C8" s="2"/>
      <c r="D8" s="2"/>
      <c r="E8" s="1">
        <v>100</v>
      </c>
      <c r="F8" s="2" t="s">
        <v>14</v>
      </c>
      <c r="G8" s="24" t="s">
        <v>8</v>
      </c>
      <c r="H8" s="2" t="s">
        <v>15</v>
      </c>
      <c r="I8" s="2"/>
      <c r="J8" s="2"/>
      <c r="K8" s="2"/>
      <c r="L8" s="43">
        <f>ROUND(11125*SQRT((E8/1000)),0)</f>
        <v>3518</v>
      </c>
      <c r="M8" s="25">
        <f>(IF($E$8&lt;=250,$E$8*42,IF(AND($E$8&gt;250,$E$8&lt;=5000),250*42+($E$8-250)*17,250*42+4750*17+($E$8-5000)*9))+900)*E32</f>
        <v>5762.9999999999991</v>
      </c>
      <c r="N8" s="25">
        <f>IF($E$8&lt;=250,$E$8*145,250*145+($E$8-250)*105)+900</f>
        <v>15400</v>
      </c>
      <c r="O8" s="26">
        <f>(SUM(N8-M8)/M8)</f>
        <v>1.6722193302099604</v>
      </c>
      <c r="P8" s="2"/>
      <c r="Q8" s="2"/>
      <c r="R8" s="2"/>
      <c r="S8" s="2"/>
      <c r="T8" s="2"/>
      <c r="U8" s="2"/>
    </row>
    <row r="9" spans="1:21" ht="15.6">
      <c r="A9" s="2"/>
      <c r="B9" s="3"/>
      <c r="C9" s="3"/>
      <c r="D9" s="3"/>
      <c r="E9" s="3"/>
      <c r="F9" s="2"/>
      <c r="G9" s="2"/>
      <c r="H9" s="2"/>
      <c r="I9" s="2"/>
      <c r="J9" s="2"/>
      <c r="K9" s="4"/>
      <c r="L9" s="43"/>
      <c r="M9" s="5"/>
      <c r="N9" s="5"/>
      <c r="O9" s="6"/>
      <c r="P9" s="2"/>
      <c r="Q9" s="2"/>
      <c r="R9" s="2"/>
      <c r="S9" s="2"/>
      <c r="T9" s="2"/>
      <c r="U9" s="2"/>
    </row>
    <row r="10" spans="1:21" ht="15.6">
      <c r="A10" s="2"/>
      <c r="B10" s="3"/>
      <c r="C10" s="3"/>
      <c r="D10" s="3"/>
      <c r="E10" s="3"/>
      <c r="F10" s="2"/>
      <c r="G10" s="2"/>
      <c r="H10" s="2"/>
      <c r="I10" s="2"/>
      <c r="J10" s="8"/>
      <c r="K10" s="9" t="s">
        <v>16</v>
      </c>
      <c r="L10" s="40">
        <f>SUM(L6,L8)</f>
        <v>16523</v>
      </c>
      <c r="M10" s="36">
        <f>SUM(M6,M8)</f>
        <v>20271</v>
      </c>
      <c r="N10" s="36">
        <f>SUM(N6,N8)</f>
        <v>21700</v>
      </c>
      <c r="O10" s="10">
        <f>(SUM(N10-M10)/M10)</f>
        <v>7.0494795520694584E-2</v>
      </c>
      <c r="P10" s="2"/>
      <c r="Q10" s="2"/>
      <c r="R10" s="2"/>
      <c r="S10" s="2"/>
      <c r="T10" s="2"/>
      <c r="U10" s="2"/>
    </row>
    <row r="11" spans="1:21" ht="15.6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41"/>
      <c r="M11" s="5"/>
      <c r="N11" s="5"/>
      <c r="O11" s="5"/>
      <c r="P11" s="2"/>
      <c r="Q11" s="2"/>
      <c r="R11" s="2"/>
      <c r="S11" s="2"/>
      <c r="T11" s="2"/>
      <c r="U11" s="2"/>
    </row>
    <row r="12" spans="1:21" ht="15.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2"/>
      <c r="Q12" s="2"/>
      <c r="R12" s="2"/>
      <c r="S12" s="2"/>
      <c r="T12" s="2"/>
      <c r="U12" s="2"/>
    </row>
    <row r="13" spans="1:21" ht="16.5">
      <c r="A13" s="11">
        <v>1</v>
      </c>
      <c r="B13" s="3" t="s">
        <v>17</v>
      </c>
      <c r="C13" s="3"/>
      <c r="D13" s="3"/>
      <c r="E13" s="3"/>
      <c r="F13" s="3"/>
      <c r="G13" s="12">
        <f>E8*1.8</f>
        <v>180</v>
      </c>
      <c r="H13" s="13" t="s">
        <v>18</v>
      </c>
      <c r="I13" s="3"/>
      <c r="J13" s="3"/>
      <c r="L13" s="3"/>
      <c r="M13" s="3"/>
      <c r="N13" s="3"/>
      <c r="O13" s="3"/>
      <c r="P13" s="2"/>
      <c r="Q13" s="2"/>
      <c r="R13" s="2"/>
      <c r="S13" s="2"/>
      <c r="T13" s="2"/>
      <c r="U13" s="2"/>
    </row>
    <row r="14" spans="1:21" ht="16.5">
      <c r="A14" s="11"/>
      <c r="B14" s="38"/>
      <c r="C14" s="3"/>
      <c r="D14" s="3"/>
      <c r="E14" s="3"/>
      <c r="F14" s="3"/>
      <c r="G14" s="3"/>
      <c r="H14" s="3"/>
      <c r="I14" s="3"/>
      <c r="J14" s="39">
        <f>ROUND(IF($E$8&lt;=250,$E$8*1632,IF(AND($E$8&gt;250,$E$8&lt;=5000),E9*1585,E9*1365)),0)</f>
        <v>163200</v>
      </c>
      <c r="K14" s="3"/>
      <c r="L14" s="3"/>
      <c r="M14" s="3"/>
      <c r="N14" s="3"/>
      <c r="O14" s="3"/>
      <c r="P14" s="2"/>
      <c r="Q14" s="2"/>
      <c r="R14" s="2"/>
      <c r="S14" s="2"/>
      <c r="T14" s="2"/>
      <c r="U14" s="2"/>
    </row>
    <row r="15" spans="1:21" ht="16.5">
      <c r="A15" s="11"/>
      <c r="B15" s="3" t="s">
        <v>19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2"/>
      <c r="Q15" s="2"/>
      <c r="R15" s="2"/>
      <c r="S15" s="2"/>
      <c r="T15" s="2"/>
      <c r="U15" s="2"/>
    </row>
    <row r="16" spans="1:21" ht="16.5">
      <c r="A16" s="11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2"/>
      <c r="Q16" s="2"/>
      <c r="R16" s="2"/>
      <c r="S16" s="2"/>
      <c r="T16" s="2"/>
      <c r="U16" s="2"/>
    </row>
    <row r="17" spans="1:21" ht="16.5">
      <c r="A17" s="14">
        <v>2</v>
      </c>
      <c r="B17" s="13" t="s">
        <v>20</v>
      </c>
      <c r="C17" s="13"/>
      <c r="D17" s="13"/>
      <c r="E17" s="13"/>
      <c r="F17" s="14">
        <v>3</v>
      </c>
      <c r="G17" s="13" t="s">
        <v>21</v>
      </c>
      <c r="H17" s="13"/>
      <c r="I17" s="3"/>
      <c r="J17" s="3"/>
      <c r="K17" s="3"/>
      <c r="L17" s="3"/>
      <c r="M17" s="3"/>
      <c r="N17" s="3"/>
      <c r="O17" s="3"/>
      <c r="P17" s="2"/>
      <c r="Q17" s="2"/>
      <c r="R17" s="2"/>
      <c r="S17" s="2"/>
      <c r="T17" s="2"/>
      <c r="U17" s="2"/>
    </row>
    <row r="18" spans="1:21" ht="16.5">
      <c r="A18" s="14"/>
      <c r="B18" s="13"/>
      <c r="C18" s="13"/>
      <c r="D18" s="13"/>
      <c r="E18" s="13"/>
      <c r="F18" s="14"/>
      <c r="G18" s="13"/>
      <c r="H18" s="13"/>
      <c r="I18" s="3"/>
      <c r="J18" s="3"/>
      <c r="K18" s="3"/>
      <c r="L18" s="3"/>
      <c r="M18" s="3"/>
      <c r="N18" s="3"/>
      <c r="O18" s="3"/>
      <c r="P18" s="2"/>
      <c r="Q18" s="2"/>
      <c r="R18" s="2"/>
      <c r="S18" s="2"/>
      <c r="T18" s="2"/>
      <c r="U18" s="2"/>
    </row>
    <row r="19" spans="1:21" ht="15.6">
      <c r="A19" s="16"/>
      <c r="B19" s="15" t="s">
        <v>9</v>
      </c>
      <c r="C19" s="15"/>
      <c r="D19" s="15"/>
      <c r="E19" s="15"/>
      <c r="F19" s="16"/>
      <c r="G19" s="15" t="s">
        <v>9</v>
      </c>
      <c r="H19" s="15"/>
      <c r="I19" s="15"/>
      <c r="J19" s="15"/>
      <c r="K19" s="16"/>
      <c r="L19" s="3"/>
      <c r="M19" s="3"/>
      <c r="N19" s="3"/>
      <c r="O19" s="16"/>
      <c r="P19" s="2"/>
      <c r="Q19" s="2"/>
      <c r="R19" s="2"/>
      <c r="S19" s="2"/>
      <c r="T19" s="2"/>
      <c r="U19" s="2"/>
    </row>
    <row r="20" spans="1:21" ht="15.6">
      <c r="A20" s="16"/>
      <c r="B20" s="16" t="s">
        <v>22</v>
      </c>
      <c r="C20" s="16"/>
      <c r="D20" s="16"/>
      <c r="E20" s="16"/>
      <c r="F20" s="16"/>
      <c r="G20" s="16" t="s">
        <v>23</v>
      </c>
      <c r="H20" s="16"/>
      <c r="I20" s="16"/>
      <c r="J20" s="16"/>
      <c r="K20" s="16"/>
      <c r="L20" s="3"/>
      <c r="M20" s="3"/>
      <c r="N20" s="3"/>
      <c r="O20" s="16"/>
      <c r="P20" s="2"/>
      <c r="Q20" s="2"/>
      <c r="R20" s="2"/>
      <c r="S20" s="2"/>
      <c r="T20" s="2"/>
      <c r="U20" s="2"/>
    </row>
    <row r="21" spans="1:21" ht="15.6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3"/>
      <c r="M21" s="3"/>
      <c r="N21" s="3"/>
      <c r="O21" s="16"/>
      <c r="P21" s="2"/>
      <c r="Q21" s="2"/>
      <c r="R21" s="2"/>
      <c r="S21" s="2"/>
      <c r="T21" s="2"/>
      <c r="U21" s="2"/>
    </row>
    <row r="22" spans="1:21" ht="15.6">
      <c r="A22" s="16"/>
      <c r="B22" s="15" t="s">
        <v>15</v>
      </c>
      <c r="C22" s="15"/>
      <c r="D22" s="15"/>
      <c r="E22" s="15"/>
      <c r="F22" s="16"/>
      <c r="G22" s="15" t="s">
        <v>15</v>
      </c>
      <c r="H22" s="15"/>
      <c r="I22" s="15"/>
      <c r="J22" s="15"/>
      <c r="K22" s="16"/>
      <c r="L22" s="3"/>
      <c r="M22" s="3"/>
      <c r="N22" s="3"/>
      <c r="O22" s="16"/>
      <c r="P22" s="2"/>
      <c r="Q22" s="2"/>
      <c r="R22" s="2"/>
      <c r="S22" s="2"/>
      <c r="T22" s="2"/>
      <c r="U22" s="2"/>
    </row>
    <row r="23" spans="1:21" ht="15.6">
      <c r="A23" s="16"/>
      <c r="B23" s="16" t="s">
        <v>24</v>
      </c>
      <c r="C23" s="16"/>
      <c r="D23" s="16"/>
      <c r="E23" s="16"/>
      <c r="F23" s="16"/>
      <c r="G23" s="16" t="s">
        <v>24</v>
      </c>
      <c r="H23" s="16"/>
      <c r="I23" s="16"/>
      <c r="J23" s="16"/>
      <c r="K23" s="16"/>
      <c r="L23" s="3"/>
      <c r="M23" s="3"/>
      <c r="N23" s="3"/>
      <c r="O23" s="16"/>
      <c r="P23" s="2"/>
      <c r="Q23" s="2"/>
      <c r="R23" s="2"/>
      <c r="S23" s="2"/>
      <c r="T23" s="2"/>
      <c r="U23" s="2"/>
    </row>
    <row r="24" spans="1:21" ht="15.6">
      <c r="A24" s="16"/>
      <c r="B24" s="16" t="s">
        <v>25</v>
      </c>
      <c r="C24" s="16"/>
      <c r="D24" s="16"/>
      <c r="E24" s="16" t="s">
        <v>26</v>
      </c>
      <c r="F24" s="16"/>
      <c r="G24" s="16" t="s">
        <v>25</v>
      </c>
      <c r="H24" s="16"/>
      <c r="I24" s="17" t="s">
        <v>26</v>
      </c>
      <c r="J24" s="17"/>
      <c r="K24" s="16"/>
      <c r="L24" s="3"/>
      <c r="M24" s="3"/>
      <c r="N24" s="3"/>
      <c r="O24" s="16"/>
      <c r="P24" s="2"/>
      <c r="Q24" s="2"/>
      <c r="R24" s="2"/>
      <c r="S24" s="2"/>
      <c r="T24" s="2"/>
      <c r="U24" s="2"/>
    </row>
    <row r="25" spans="1:21" ht="15.6">
      <c r="A25" s="16"/>
      <c r="B25" s="16" t="s">
        <v>27</v>
      </c>
      <c r="C25" s="16"/>
      <c r="D25" s="16"/>
      <c r="E25" s="16" t="s">
        <v>28</v>
      </c>
      <c r="F25" s="16"/>
      <c r="G25" s="16" t="s">
        <v>27</v>
      </c>
      <c r="H25" s="16"/>
      <c r="I25" s="16" t="s">
        <v>29</v>
      </c>
      <c r="J25" s="16"/>
      <c r="K25" s="16"/>
      <c r="L25" s="3"/>
      <c r="M25" s="3"/>
      <c r="N25" s="3"/>
      <c r="O25" s="16"/>
      <c r="P25" s="2"/>
      <c r="Q25" s="2"/>
      <c r="R25" s="2"/>
      <c r="S25" s="2"/>
      <c r="T25" s="2"/>
      <c r="U25" s="2"/>
    </row>
    <row r="26" spans="1:21" ht="15.6">
      <c r="A26" s="16"/>
      <c r="B26" s="16"/>
      <c r="C26" s="16"/>
      <c r="D26" s="18" t="s">
        <v>30</v>
      </c>
      <c r="E26" s="16" t="s">
        <v>31</v>
      </c>
      <c r="F26" s="16"/>
      <c r="G26" s="16"/>
      <c r="H26" s="18" t="s">
        <v>30</v>
      </c>
      <c r="I26" s="16" t="s">
        <v>32</v>
      </c>
      <c r="J26" s="16"/>
      <c r="K26" s="16"/>
      <c r="L26" s="3"/>
      <c r="M26" s="3"/>
      <c r="N26" s="3"/>
      <c r="O26" s="16"/>
      <c r="P26" s="2"/>
      <c r="Q26" s="2"/>
      <c r="R26" s="2"/>
      <c r="S26" s="2"/>
      <c r="T26" s="2"/>
      <c r="U26" s="2"/>
    </row>
    <row r="27" spans="1:21" ht="15.6">
      <c r="A27" s="16"/>
      <c r="B27" s="16"/>
      <c r="C27" s="16"/>
      <c r="D27" s="18" t="s">
        <v>30</v>
      </c>
      <c r="E27" s="16" t="s">
        <v>33</v>
      </c>
      <c r="F27" s="16"/>
      <c r="G27" s="16"/>
      <c r="H27" s="16"/>
      <c r="I27" s="16"/>
      <c r="J27" s="16"/>
      <c r="K27" s="16"/>
      <c r="L27" s="3"/>
      <c r="M27" s="3"/>
      <c r="N27" s="3"/>
      <c r="O27" s="16"/>
      <c r="P27" s="2"/>
      <c r="Q27" s="2"/>
      <c r="R27" s="2"/>
      <c r="S27" s="2"/>
      <c r="T27" s="2"/>
      <c r="U27" s="2"/>
    </row>
    <row r="28" spans="1:21" ht="15.6">
      <c r="A28" s="16"/>
      <c r="C28" s="16"/>
      <c r="D28" s="16"/>
      <c r="E28" s="16"/>
      <c r="F28" s="16"/>
      <c r="G28" s="16"/>
      <c r="H28" s="16"/>
      <c r="I28" s="16"/>
      <c r="J28" s="16"/>
      <c r="K28" s="16"/>
      <c r="L28" s="3"/>
      <c r="M28" s="3"/>
      <c r="N28" s="3"/>
      <c r="O28" s="19"/>
      <c r="P28" s="2"/>
      <c r="Q28" s="2"/>
      <c r="R28" s="2"/>
      <c r="S28" s="2"/>
      <c r="T28" s="2"/>
      <c r="U28" s="2"/>
    </row>
    <row r="29" spans="1:21" ht="15.6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3"/>
      <c r="M29" s="3"/>
      <c r="N29" s="3"/>
      <c r="O29" s="19"/>
      <c r="P29" s="2"/>
      <c r="Q29" s="2"/>
      <c r="R29" s="2"/>
      <c r="S29" s="2"/>
      <c r="T29" s="2"/>
      <c r="U29" s="2"/>
    </row>
    <row r="30" spans="1:21" ht="15.6">
      <c r="A30" s="16"/>
      <c r="B30" s="16" t="s">
        <v>34</v>
      </c>
      <c r="C30" s="16"/>
      <c r="D30" s="16"/>
      <c r="E30" s="16"/>
      <c r="F30" s="16"/>
      <c r="G30" s="16" t="s">
        <v>35</v>
      </c>
      <c r="H30" s="16"/>
      <c r="I30" s="16"/>
      <c r="J30" s="16"/>
      <c r="K30" s="16"/>
      <c r="L30" s="3"/>
      <c r="M30" s="3"/>
      <c r="N30" s="3"/>
      <c r="O30" s="19"/>
      <c r="P30" s="2"/>
      <c r="Q30" s="2"/>
      <c r="R30" s="2"/>
      <c r="S30" s="2"/>
      <c r="T30" s="2"/>
      <c r="U30" s="2"/>
    </row>
    <row r="31" spans="1:21" ht="15.6">
      <c r="A31" s="16"/>
      <c r="B31" s="16" t="s">
        <v>36</v>
      </c>
      <c r="C31" s="16"/>
      <c r="E31" s="20">
        <v>1.24</v>
      </c>
      <c r="F31" s="16"/>
      <c r="G31" s="16" t="s">
        <v>36</v>
      </c>
      <c r="H31" s="16"/>
      <c r="I31" s="20">
        <v>1</v>
      </c>
      <c r="J31" s="18"/>
      <c r="K31" s="16"/>
      <c r="L31" s="3"/>
      <c r="M31" s="3"/>
      <c r="N31" s="3"/>
      <c r="O31" s="19"/>
      <c r="P31" s="2"/>
      <c r="Q31" s="2"/>
      <c r="R31" s="2"/>
      <c r="S31" s="2"/>
      <c r="T31" s="2"/>
      <c r="U31" s="2"/>
    </row>
    <row r="32" spans="1:21" ht="15.6">
      <c r="A32" s="3"/>
      <c r="B32" s="16" t="s">
        <v>37</v>
      </c>
      <c r="C32" s="3"/>
      <c r="E32" s="20">
        <v>1.1299999999999999</v>
      </c>
      <c r="F32" s="3"/>
      <c r="G32" s="16" t="s">
        <v>37</v>
      </c>
      <c r="H32" s="16"/>
      <c r="I32" s="20">
        <v>1</v>
      </c>
      <c r="J32" s="21"/>
      <c r="K32" s="3"/>
      <c r="L32" s="3"/>
      <c r="M32" s="3"/>
      <c r="N32" s="3"/>
      <c r="O32" s="22"/>
      <c r="P32" s="2"/>
      <c r="Q32" s="2"/>
      <c r="R32" s="2"/>
      <c r="S32" s="2"/>
      <c r="T32" s="2"/>
      <c r="U32" s="2"/>
    </row>
    <row r="33" spans="1:21" ht="15.6">
      <c r="A33" s="3"/>
      <c r="B33" s="3"/>
      <c r="C33" s="3"/>
      <c r="D33" s="3"/>
      <c r="E33" s="3"/>
      <c r="F33" s="3"/>
      <c r="G33" s="16"/>
      <c r="H33" s="16"/>
      <c r="I33" s="16"/>
      <c r="J33" s="21"/>
      <c r="K33" s="3"/>
      <c r="L33" s="3"/>
      <c r="M33" s="3"/>
      <c r="N33" s="3"/>
      <c r="O33" s="3"/>
      <c r="P33" s="2"/>
      <c r="Q33" s="2"/>
      <c r="R33" s="2"/>
      <c r="S33" s="2"/>
      <c r="T33" s="2"/>
      <c r="U33" s="2"/>
    </row>
    <row r="34" spans="1:21" ht="15.6">
      <c r="A34" s="3"/>
      <c r="B34" s="3"/>
      <c r="C34" s="3"/>
      <c r="D34" s="3"/>
      <c r="E34" s="3"/>
      <c r="F34" s="3"/>
      <c r="G34" s="3"/>
      <c r="H34" s="3"/>
      <c r="I34" s="3"/>
      <c r="J34" s="16"/>
      <c r="K34" s="16"/>
      <c r="L34" s="16"/>
      <c r="M34" s="21"/>
      <c r="N34" s="3"/>
      <c r="O34" s="3"/>
      <c r="P34" s="2"/>
      <c r="Q34" s="2"/>
      <c r="R34" s="2"/>
      <c r="S34" s="2"/>
      <c r="T34" s="2"/>
      <c r="U34" s="2"/>
    </row>
    <row r="35" spans="1:21" ht="15.6">
      <c r="A35" s="3"/>
      <c r="B35" s="3"/>
      <c r="C35" s="3"/>
      <c r="D35" s="3"/>
      <c r="E35" s="3"/>
      <c r="F35" s="3"/>
      <c r="G35" s="3"/>
      <c r="H35" s="3"/>
      <c r="I35" s="3"/>
      <c r="J35" s="16"/>
      <c r="K35" s="16"/>
      <c r="L35" s="16"/>
      <c r="M35" s="21"/>
      <c r="N35" s="3"/>
      <c r="O35" s="3"/>
      <c r="P35" s="2"/>
      <c r="Q35" s="2"/>
      <c r="R35" s="2"/>
      <c r="S35" s="2"/>
      <c r="T35" s="2"/>
      <c r="U35" s="2"/>
    </row>
    <row r="36" spans="1:21" ht="15.6">
      <c r="A36" s="3"/>
      <c r="B36" s="3"/>
      <c r="C36" s="3"/>
      <c r="D36" s="3"/>
      <c r="E36" s="3"/>
      <c r="F36" s="3"/>
      <c r="G36" s="3"/>
      <c r="H36" s="3"/>
      <c r="I36" s="3"/>
      <c r="J36" s="16"/>
      <c r="K36" s="3"/>
      <c r="L36" s="3"/>
      <c r="M36" s="23"/>
      <c r="N36" s="3"/>
      <c r="O36" s="3"/>
      <c r="P36" s="2"/>
      <c r="Q36" s="2"/>
      <c r="R36" s="2"/>
      <c r="S36" s="2"/>
      <c r="T36" s="2"/>
      <c r="U36" s="2"/>
    </row>
    <row r="37" spans="1:21" ht="15.6">
      <c r="A37" s="3"/>
      <c r="B37" s="3"/>
      <c r="C37" s="3"/>
      <c r="D37" s="3"/>
      <c r="E37" s="3"/>
      <c r="F37" s="3"/>
      <c r="G37" s="3"/>
      <c r="H37" s="3"/>
      <c r="I37" s="3"/>
      <c r="J37" s="16"/>
      <c r="K37" s="3"/>
      <c r="L37" s="3"/>
      <c r="M37" s="3"/>
      <c r="N37" s="3"/>
      <c r="O37" s="3"/>
      <c r="P37" s="2"/>
      <c r="Q37" s="2"/>
      <c r="R37" s="2"/>
      <c r="S37" s="2"/>
      <c r="T37" s="2"/>
      <c r="U37" s="2"/>
    </row>
    <row r="38" spans="1:21" ht="15.6">
      <c r="A38" s="3"/>
      <c r="B38" s="3"/>
      <c r="C38" s="3"/>
      <c r="D38" s="3"/>
      <c r="E38" s="3"/>
      <c r="F38" s="3"/>
      <c r="G38" s="3"/>
      <c r="H38" s="3"/>
      <c r="I38" s="3"/>
      <c r="J38" s="19"/>
      <c r="K38" s="3"/>
      <c r="L38" s="3"/>
      <c r="M38" s="3"/>
      <c r="N38" s="3"/>
      <c r="O38" s="3"/>
      <c r="P38" s="2"/>
      <c r="Q38" s="2"/>
      <c r="R38" s="2"/>
      <c r="S38" s="2"/>
      <c r="T38" s="2"/>
      <c r="U38" s="2"/>
    </row>
    <row r="39" spans="1:21" ht="15.6">
      <c r="A39" s="3"/>
      <c r="B39" s="3"/>
      <c r="C39" s="3"/>
      <c r="D39" s="3"/>
      <c r="E39" s="3"/>
      <c r="F39" s="3"/>
      <c r="G39" s="3"/>
      <c r="H39" s="3"/>
      <c r="I39" s="3"/>
      <c r="J39" s="19"/>
      <c r="K39" s="3"/>
      <c r="L39" s="3"/>
      <c r="M39" s="3"/>
      <c r="N39" s="3"/>
      <c r="O39" s="3"/>
      <c r="P39" s="2"/>
      <c r="Q39" s="2"/>
      <c r="R39" s="2"/>
      <c r="S39" s="2"/>
      <c r="T39" s="2"/>
      <c r="U39" s="2"/>
    </row>
    <row r="40" spans="1:21" ht="15.6">
      <c r="A40" s="3"/>
      <c r="B40" s="3"/>
      <c r="C40" s="3"/>
      <c r="D40" s="3"/>
      <c r="E40" s="3"/>
      <c r="F40" s="3"/>
      <c r="G40" s="3"/>
      <c r="H40" s="3"/>
      <c r="I40" s="3"/>
      <c r="J40" s="19"/>
      <c r="K40" s="3"/>
      <c r="L40" s="3"/>
      <c r="M40" s="3"/>
      <c r="N40" s="3"/>
      <c r="O40" s="3"/>
      <c r="P40" s="2"/>
      <c r="Q40" s="2"/>
      <c r="R40" s="2"/>
      <c r="S40" s="2"/>
      <c r="T40" s="2"/>
      <c r="U40" s="2"/>
    </row>
  </sheetData>
  <sheetProtection algorithmName="SHA-512" hashValue="aNO7MMdTBKBu+lfC8om+HiP3gZ5ofY/Obu9TAqeKI/janEwtyqya5fPq7bfnpr0KHm9KquBLOW8gvlU/T/HQUQ==" saltValue="INvz8QR8IfJZZ3VWjUruSg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65" orientation="landscape" r:id="rId1"/>
  <customProperties>
    <customPr name="_pios_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40b504d-60e3-4549-a901-1390277e752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07A75CCEB3C34EAE07CF99BAB35857" ma:contentTypeVersion="8" ma:contentTypeDescription="Create a new document." ma:contentTypeScope="" ma:versionID="e333afaf4881fc46e2bf771b45855c0e">
  <xsd:schema xmlns:xsd="http://www.w3.org/2001/XMLSchema" xmlns:xs="http://www.w3.org/2001/XMLSchema" xmlns:p="http://schemas.microsoft.com/office/2006/metadata/properties" xmlns:ns2="640b504d-60e3-4549-a901-1390277e752a" targetNamespace="http://schemas.microsoft.com/office/2006/metadata/properties" ma:root="true" ma:fieldsID="24e181eadc8c88720396458743c3c3dd" ns2:_="">
    <xsd:import namespace="640b504d-60e3-4549-a901-1390277e75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b504d-60e3-4549-a901-1390277e75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39f2269-781a-4685-93c2-e7c2f58a0f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D13D69-07EC-4590-A5CF-3FC26DF73A09}"/>
</file>

<file path=customXml/itemProps2.xml><?xml version="1.0" encoding="utf-8"?>
<ds:datastoreItem xmlns:ds="http://schemas.openxmlformats.org/officeDocument/2006/customXml" ds:itemID="{75175613-E4F9-470C-B982-8E8A34C7CDDA}"/>
</file>

<file path=customXml/itemProps3.xml><?xml version="1.0" encoding="utf-8"?>
<ds:datastoreItem xmlns:ds="http://schemas.openxmlformats.org/officeDocument/2006/customXml" ds:itemID="{5DA3F149-551A-42EF-8C91-1447D4E091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2025-12-10T09:11:43Z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0x0101001507A75CCEB3C34EAE07CF99BAB35857</vt:lpwstr>
  </property>
  <property fmtid="{D5CDD505-2E9C-101B-9397-08002B2CF9AE}" pid="3" name="MediaServiceImageTags">
    <vt:lpwstr/>
  </property>
</Properties>
</file>